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Loan amount</t>
        </is>
      </c>
      <c r="B1" t="n">
        <v>20000</v>
      </c>
    </row>
    <row r="2">
      <c r="A2" s="1" t="inlineStr">
        <is>
          <t>Annual rate (%)</t>
        </is>
      </c>
      <c r="B2" t="n">
        <v>6.5</v>
      </c>
    </row>
    <row r="3">
      <c r="A3" s="1" t="inlineStr">
        <is>
          <t>Term (years)</t>
        </is>
      </c>
      <c r="B3" t="n">
        <v>5</v>
      </c>
    </row>
    <row r="5">
      <c r="A5" t="inlineStr">
        <is>
          <t>Monthly rate</t>
        </is>
      </c>
      <c r="B5">
        <f>B2/100/12</f>
        <v/>
      </c>
    </row>
    <row r="6">
      <c r="A6" t="inlineStr">
        <is>
          <t>Number of payments</t>
        </is>
      </c>
      <c r="B6">
        <f>B3*12</f>
        <v/>
      </c>
    </row>
    <row r="8">
      <c r="A8" s="1" t="inlineStr">
        <is>
          <t>Monthly payment</t>
        </is>
      </c>
      <c r="B8">
        <f>IF(B5=0, B1/B6, B1*B5*(1+B5)^B6/((1+B5)^B6-1))</f>
        <v/>
      </c>
    </row>
    <row r="9">
      <c r="A9" s="1" t="inlineStr">
        <is>
          <t>Total repaid</t>
        </is>
      </c>
      <c r="B9">
        <f>B8*B6</f>
        <v/>
      </c>
    </row>
    <row r="10">
      <c r="A10" s="1" t="inlineStr">
        <is>
          <t>Total interest</t>
        </is>
      </c>
      <c r="B10">
        <f>B9-B1</f>
        <v/>
      </c>
    </row>
    <row r="13">
      <c r="A13" s="1" t="inlineStr">
        <is>
          <t>Year</t>
        </is>
      </c>
      <c r="B13" s="1" t="inlineStr">
        <is>
          <t>Principal paid</t>
        </is>
      </c>
      <c r="C13" s="1" t="inlineStr">
        <is>
          <t>Interest paid</t>
        </is>
      </c>
      <c r="D13" s="1" t="inlineStr">
        <is>
          <t>Remaining balance</t>
        </is>
      </c>
    </row>
    <row r="14">
      <c r="A14">
        <f>IF(1&gt;$B$3,"",1)</f>
        <v/>
      </c>
      <c r="B14">
        <f>IF(1&gt;$B$3,"",IF($B$5=0,$B$1/$B$3,-CUMPRINC($B$5,$B$6,$B$1,1,12,0)))</f>
        <v/>
      </c>
      <c r="C14">
        <f>IF(1&gt;$B$3,"",IF($B$5=0,0,-CUMIPMT($B$5,$B$6,$B$1,1,12,0)))</f>
        <v/>
      </c>
      <c r="D14">
        <f>IF(1&gt;$B$3,"",IF($B$5=0,MAX($B$1-1*($B$1/$B$3),0),MAX($B$1+CUMPRINC($B$5,$B$6,$B$1,1,12,0),0)))</f>
        <v/>
      </c>
    </row>
    <row r="15">
      <c r="A15">
        <f>IF(2&gt;$B$3,"",2)</f>
        <v/>
      </c>
      <c r="B15">
        <f>IF(2&gt;$B$3,"",IF($B$5=0,$B$1/$B$3,-CUMPRINC($B$5,$B$6,$B$1,13,24,0)))</f>
        <v/>
      </c>
      <c r="C15">
        <f>IF(2&gt;$B$3,"",IF($B$5=0,0,-CUMIPMT($B$5,$B$6,$B$1,13,24,0)))</f>
        <v/>
      </c>
      <c r="D15">
        <f>IF(2&gt;$B$3,"",IF($B$5=0,MAX($B$1-2*($B$1/$B$3),0),MAX($B$1+CUMPRINC($B$5,$B$6,$B$1,1,24,0),0)))</f>
        <v/>
      </c>
    </row>
    <row r="16">
      <c r="A16">
        <f>IF(3&gt;$B$3,"",3)</f>
        <v/>
      </c>
      <c r="B16">
        <f>IF(3&gt;$B$3,"",IF($B$5=0,$B$1/$B$3,-CUMPRINC($B$5,$B$6,$B$1,25,36,0)))</f>
        <v/>
      </c>
      <c r="C16">
        <f>IF(3&gt;$B$3,"",IF($B$5=0,0,-CUMIPMT($B$5,$B$6,$B$1,25,36,0)))</f>
        <v/>
      </c>
      <c r="D16">
        <f>IF(3&gt;$B$3,"",IF($B$5=0,MAX($B$1-3*($B$1/$B$3),0),MAX($B$1+CUMPRINC($B$5,$B$6,$B$1,1,36,0),0)))</f>
        <v/>
      </c>
    </row>
    <row r="17">
      <c r="A17">
        <f>IF(4&gt;$B$3,"",4)</f>
        <v/>
      </c>
      <c r="B17">
        <f>IF(4&gt;$B$3,"",IF($B$5=0,$B$1/$B$3,-CUMPRINC($B$5,$B$6,$B$1,37,48,0)))</f>
        <v/>
      </c>
      <c r="C17">
        <f>IF(4&gt;$B$3,"",IF($B$5=0,0,-CUMIPMT($B$5,$B$6,$B$1,37,48,0)))</f>
        <v/>
      </c>
      <c r="D17">
        <f>IF(4&gt;$B$3,"",IF($B$5=0,MAX($B$1-4*($B$1/$B$3),0),MAX($B$1+CUMPRINC($B$5,$B$6,$B$1,1,48,0),0)))</f>
        <v/>
      </c>
    </row>
    <row r="18">
      <c r="A18">
        <f>IF(5&gt;$B$3,"",5)</f>
        <v/>
      </c>
      <c r="B18">
        <f>IF(5&gt;$B$3,"",IF($B$5=0,$B$1/$B$3,-CUMPRINC($B$5,$B$6,$B$1,49,60,0)))</f>
        <v/>
      </c>
      <c r="C18">
        <f>IF(5&gt;$B$3,"",IF($B$5=0,0,-CUMIPMT($B$5,$B$6,$B$1,49,60,0)))</f>
        <v/>
      </c>
      <c r="D18">
        <f>IF(5&gt;$B$3,"",IF($B$5=0,MAX($B$1-5*($B$1/$B$3),0),MAX($B$1+CUMPRINC($B$5,$B$6,$B$1,1,60,0),0)))</f>
        <v/>
      </c>
    </row>
    <row r="19">
      <c r="A19">
        <f>IF(6&gt;$B$3,"",6)</f>
        <v/>
      </c>
      <c r="B19">
        <f>IF(6&gt;$B$3,"",IF($B$5=0,$B$1/$B$3,-CUMPRINC($B$5,$B$6,$B$1,61,72,0)))</f>
        <v/>
      </c>
      <c r="C19">
        <f>IF(6&gt;$B$3,"",IF($B$5=0,0,-CUMIPMT($B$5,$B$6,$B$1,61,72,0)))</f>
        <v/>
      </c>
      <c r="D19">
        <f>IF(6&gt;$B$3,"",IF($B$5=0,MAX($B$1-6*($B$1/$B$3),0),MAX($B$1+CUMPRINC($B$5,$B$6,$B$1,1,72,0),0)))</f>
        <v/>
      </c>
    </row>
    <row r="20">
      <c r="A20">
        <f>IF(7&gt;$B$3,"",7)</f>
        <v/>
      </c>
      <c r="B20">
        <f>IF(7&gt;$B$3,"",IF($B$5=0,$B$1/$B$3,-CUMPRINC($B$5,$B$6,$B$1,73,84,0)))</f>
        <v/>
      </c>
      <c r="C20">
        <f>IF(7&gt;$B$3,"",IF($B$5=0,0,-CUMIPMT($B$5,$B$6,$B$1,73,84,0)))</f>
        <v/>
      </c>
      <c r="D20">
        <f>IF(7&gt;$B$3,"",IF($B$5=0,MAX($B$1-7*($B$1/$B$3),0),MAX($B$1+CUMPRINC($B$5,$B$6,$B$1,1,84,0),0)))</f>
        <v/>
      </c>
    </row>
    <row r="21">
      <c r="A21">
        <f>IF(8&gt;$B$3,"",8)</f>
        <v/>
      </c>
      <c r="B21">
        <f>IF(8&gt;$B$3,"",IF($B$5=0,$B$1/$B$3,-CUMPRINC($B$5,$B$6,$B$1,85,96,0)))</f>
        <v/>
      </c>
      <c r="C21">
        <f>IF(8&gt;$B$3,"",IF($B$5=0,0,-CUMIPMT($B$5,$B$6,$B$1,85,96,0)))</f>
        <v/>
      </c>
      <c r="D21">
        <f>IF(8&gt;$B$3,"",IF($B$5=0,MAX($B$1-8*($B$1/$B$3),0),MAX($B$1+CUMPRINC($B$5,$B$6,$B$1,1,96,0),0)))</f>
        <v/>
      </c>
    </row>
    <row r="22">
      <c r="A22">
        <f>IF(9&gt;$B$3,"",9)</f>
        <v/>
      </c>
      <c r="B22">
        <f>IF(9&gt;$B$3,"",IF($B$5=0,$B$1/$B$3,-CUMPRINC($B$5,$B$6,$B$1,97,108,0)))</f>
        <v/>
      </c>
      <c r="C22">
        <f>IF(9&gt;$B$3,"",IF($B$5=0,0,-CUMIPMT($B$5,$B$6,$B$1,97,108,0)))</f>
        <v/>
      </c>
      <c r="D22">
        <f>IF(9&gt;$B$3,"",IF($B$5=0,MAX($B$1-9*($B$1/$B$3),0),MAX($B$1+CUMPRINC($B$5,$B$6,$B$1,1,108,0),0)))</f>
        <v/>
      </c>
    </row>
    <row r="23">
      <c r="A23">
        <f>IF(10&gt;$B$3,"",10)</f>
        <v/>
      </c>
      <c r="B23">
        <f>IF(10&gt;$B$3,"",IF($B$5=0,$B$1/$B$3,-CUMPRINC($B$5,$B$6,$B$1,109,120,0)))</f>
        <v/>
      </c>
      <c r="C23">
        <f>IF(10&gt;$B$3,"",IF($B$5=0,0,-CUMIPMT($B$5,$B$6,$B$1,109,120,0)))</f>
        <v/>
      </c>
      <c r="D23">
        <f>IF(10&gt;$B$3,"",IF($B$5=0,MAX($B$1-10*($B$1/$B$3),0),MAX($B$1+CUMPRINC($B$5,$B$6,$B$1,1,120,0),0)))</f>
        <v/>
      </c>
    </row>
    <row r="24">
      <c r="A24">
        <f>IF(11&gt;$B$3,"",11)</f>
        <v/>
      </c>
      <c r="B24">
        <f>IF(11&gt;$B$3,"",IF($B$5=0,$B$1/$B$3,-CUMPRINC($B$5,$B$6,$B$1,121,132,0)))</f>
        <v/>
      </c>
      <c r="C24">
        <f>IF(11&gt;$B$3,"",IF($B$5=0,0,-CUMIPMT($B$5,$B$6,$B$1,121,132,0)))</f>
        <v/>
      </c>
      <c r="D24">
        <f>IF(11&gt;$B$3,"",IF($B$5=0,MAX($B$1-11*($B$1/$B$3),0),MAX($B$1+CUMPRINC($B$5,$B$6,$B$1,1,132,0),0)))</f>
        <v/>
      </c>
    </row>
    <row r="25">
      <c r="A25">
        <f>IF(12&gt;$B$3,"",12)</f>
        <v/>
      </c>
      <c r="B25">
        <f>IF(12&gt;$B$3,"",IF($B$5=0,$B$1/$B$3,-CUMPRINC($B$5,$B$6,$B$1,133,144,0)))</f>
        <v/>
      </c>
      <c r="C25">
        <f>IF(12&gt;$B$3,"",IF($B$5=0,0,-CUMIPMT($B$5,$B$6,$B$1,133,144,0)))</f>
        <v/>
      </c>
      <c r="D25">
        <f>IF(12&gt;$B$3,"",IF($B$5=0,MAX($B$1-12*($B$1/$B$3),0),MAX($B$1+CUMPRINC($B$5,$B$6,$B$1,1,144,0),0)))</f>
        <v/>
      </c>
    </row>
    <row r="26">
      <c r="A26">
        <f>IF(13&gt;$B$3,"",13)</f>
        <v/>
      </c>
      <c r="B26">
        <f>IF(13&gt;$B$3,"",IF($B$5=0,$B$1/$B$3,-CUMPRINC($B$5,$B$6,$B$1,145,156,0)))</f>
        <v/>
      </c>
      <c r="C26">
        <f>IF(13&gt;$B$3,"",IF($B$5=0,0,-CUMIPMT($B$5,$B$6,$B$1,145,156,0)))</f>
        <v/>
      </c>
      <c r="D26">
        <f>IF(13&gt;$B$3,"",IF($B$5=0,MAX($B$1-13*($B$1/$B$3),0),MAX($B$1+CUMPRINC($B$5,$B$6,$B$1,1,156,0),0)))</f>
        <v/>
      </c>
    </row>
    <row r="27">
      <c r="A27">
        <f>IF(14&gt;$B$3,"",14)</f>
        <v/>
      </c>
      <c r="B27">
        <f>IF(14&gt;$B$3,"",IF($B$5=0,$B$1/$B$3,-CUMPRINC($B$5,$B$6,$B$1,157,168,0)))</f>
        <v/>
      </c>
      <c r="C27">
        <f>IF(14&gt;$B$3,"",IF($B$5=0,0,-CUMIPMT($B$5,$B$6,$B$1,157,168,0)))</f>
        <v/>
      </c>
      <c r="D27">
        <f>IF(14&gt;$B$3,"",IF($B$5=0,MAX($B$1-14*($B$1/$B$3),0),MAX($B$1+CUMPRINC($B$5,$B$6,$B$1,1,168,0),0)))</f>
        <v/>
      </c>
    </row>
    <row r="28">
      <c r="A28">
        <f>IF(15&gt;$B$3,"",15)</f>
        <v/>
      </c>
      <c r="B28">
        <f>IF(15&gt;$B$3,"",IF($B$5=0,$B$1/$B$3,-CUMPRINC($B$5,$B$6,$B$1,169,180,0)))</f>
        <v/>
      </c>
      <c r="C28">
        <f>IF(15&gt;$B$3,"",IF($B$5=0,0,-CUMIPMT($B$5,$B$6,$B$1,169,180,0)))</f>
        <v/>
      </c>
      <c r="D28">
        <f>IF(15&gt;$B$3,"",IF($B$5=0,MAX($B$1-15*($B$1/$B$3),0),MAX($B$1+CUMPRINC($B$5,$B$6,$B$1,1,180,0),0)))</f>
        <v/>
      </c>
    </row>
    <row r="29">
      <c r="A29">
        <f>IF(16&gt;$B$3,"",16)</f>
        <v/>
      </c>
      <c r="B29">
        <f>IF(16&gt;$B$3,"",IF($B$5=0,$B$1/$B$3,-CUMPRINC($B$5,$B$6,$B$1,181,192,0)))</f>
        <v/>
      </c>
      <c r="C29">
        <f>IF(16&gt;$B$3,"",IF($B$5=0,0,-CUMIPMT($B$5,$B$6,$B$1,181,192,0)))</f>
        <v/>
      </c>
      <c r="D29">
        <f>IF(16&gt;$B$3,"",IF($B$5=0,MAX($B$1-16*($B$1/$B$3),0),MAX($B$1+CUMPRINC($B$5,$B$6,$B$1,1,192,0),0)))</f>
        <v/>
      </c>
    </row>
    <row r="30">
      <c r="A30">
        <f>IF(17&gt;$B$3,"",17)</f>
        <v/>
      </c>
      <c r="B30">
        <f>IF(17&gt;$B$3,"",IF($B$5=0,$B$1/$B$3,-CUMPRINC($B$5,$B$6,$B$1,193,204,0)))</f>
        <v/>
      </c>
      <c r="C30">
        <f>IF(17&gt;$B$3,"",IF($B$5=0,0,-CUMIPMT($B$5,$B$6,$B$1,193,204,0)))</f>
        <v/>
      </c>
      <c r="D30">
        <f>IF(17&gt;$B$3,"",IF($B$5=0,MAX($B$1-17*($B$1/$B$3),0),MAX($B$1+CUMPRINC($B$5,$B$6,$B$1,1,204,0),0)))</f>
        <v/>
      </c>
    </row>
    <row r="31">
      <c r="A31">
        <f>IF(18&gt;$B$3,"",18)</f>
        <v/>
      </c>
      <c r="B31">
        <f>IF(18&gt;$B$3,"",IF($B$5=0,$B$1/$B$3,-CUMPRINC($B$5,$B$6,$B$1,205,216,0)))</f>
        <v/>
      </c>
      <c r="C31">
        <f>IF(18&gt;$B$3,"",IF($B$5=0,0,-CUMIPMT($B$5,$B$6,$B$1,205,216,0)))</f>
        <v/>
      </c>
      <c r="D31">
        <f>IF(18&gt;$B$3,"",IF($B$5=0,MAX($B$1-18*($B$1/$B$3),0),MAX($B$1+CUMPRINC($B$5,$B$6,$B$1,1,216,0),0)))</f>
        <v/>
      </c>
    </row>
    <row r="32">
      <c r="A32">
        <f>IF(19&gt;$B$3,"",19)</f>
        <v/>
      </c>
      <c r="B32">
        <f>IF(19&gt;$B$3,"",IF($B$5=0,$B$1/$B$3,-CUMPRINC($B$5,$B$6,$B$1,217,228,0)))</f>
        <v/>
      </c>
      <c r="C32">
        <f>IF(19&gt;$B$3,"",IF($B$5=0,0,-CUMIPMT($B$5,$B$6,$B$1,217,228,0)))</f>
        <v/>
      </c>
      <c r="D32">
        <f>IF(19&gt;$B$3,"",IF($B$5=0,MAX($B$1-19*($B$1/$B$3),0),MAX($B$1+CUMPRINC($B$5,$B$6,$B$1,1,228,0),0)))</f>
        <v/>
      </c>
    </row>
    <row r="33">
      <c r="A33">
        <f>IF(20&gt;$B$3,"",20)</f>
        <v/>
      </c>
      <c r="B33">
        <f>IF(20&gt;$B$3,"",IF($B$5=0,$B$1/$B$3,-CUMPRINC($B$5,$B$6,$B$1,229,240,0)))</f>
        <v/>
      </c>
      <c r="C33">
        <f>IF(20&gt;$B$3,"",IF($B$5=0,0,-CUMIPMT($B$5,$B$6,$B$1,229,240,0)))</f>
        <v/>
      </c>
      <c r="D33">
        <f>IF(20&gt;$B$3,"",IF($B$5=0,MAX($B$1-20*($B$1/$B$3),0),MAX($B$1+CUMPRINC($B$5,$B$6,$B$1,1,240,0),0)))</f>
        <v/>
      </c>
    </row>
    <row r="34">
      <c r="A34">
        <f>IF(21&gt;$B$3,"",21)</f>
        <v/>
      </c>
      <c r="B34">
        <f>IF(21&gt;$B$3,"",IF($B$5=0,$B$1/$B$3,-CUMPRINC($B$5,$B$6,$B$1,241,252,0)))</f>
        <v/>
      </c>
      <c r="C34">
        <f>IF(21&gt;$B$3,"",IF($B$5=0,0,-CUMIPMT($B$5,$B$6,$B$1,241,252,0)))</f>
        <v/>
      </c>
      <c r="D34">
        <f>IF(21&gt;$B$3,"",IF($B$5=0,MAX($B$1-21*($B$1/$B$3),0),MAX($B$1+CUMPRINC($B$5,$B$6,$B$1,1,252,0),0)))</f>
        <v/>
      </c>
    </row>
    <row r="35">
      <c r="A35">
        <f>IF(22&gt;$B$3,"",22)</f>
        <v/>
      </c>
      <c r="B35">
        <f>IF(22&gt;$B$3,"",IF($B$5=0,$B$1/$B$3,-CUMPRINC($B$5,$B$6,$B$1,253,264,0)))</f>
        <v/>
      </c>
      <c r="C35">
        <f>IF(22&gt;$B$3,"",IF($B$5=0,0,-CUMIPMT($B$5,$B$6,$B$1,253,264,0)))</f>
        <v/>
      </c>
      <c r="D35">
        <f>IF(22&gt;$B$3,"",IF($B$5=0,MAX($B$1-22*($B$1/$B$3),0),MAX($B$1+CUMPRINC($B$5,$B$6,$B$1,1,264,0),0)))</f>
        <v/>
      </c>
    </row>
    <row r="36">
      <c r="A36">
        <f>IF(23&gt;$B$3,"",23)</f>
        <v/>
      </c>
      <c r="B36">
        <f>IF(23&gt;$B$3,"",IF($B$5=0,$B$1/$B$3,-CUMPRINC($B$5,$B$6,$B$1,265,276,0)))</f>
        <v/>
      </c>
      <c r="C36">
        <f>IF(23&gt;$B$3,"",IF($B$5=0,0,-CUMIPMT($B$5,$B$6,$B$1,265,276,0)))</f>
        <v/>
      </c>
      <c r="D36">
        <f>IF(23&gt;$B$3,"",IF($B$5=0,MAX($B$1-23*($B$1/$B$3),0),MAX($B$1+CUMPRINC($B$5,$B$6,$B$1,1,276,0),0)))</f>
        <v/>
      </c>
    </row>
    <row r="37">
      <c r="A37">
        <f>IF(24&gt;$B$3,"",24)</f>
        <v/>
      </c>
      <c r="B37">
        <f>IF(24&gt;$B$3,"",IF($B$5=0,$B$1/$B$3,-CUMPRINC($B$5,$B$6,$B$1,277,288,0)))</f>
        <v/>
      </c>
      <c r="C37">
        <f>IF(24&gt;$B$3,"",IF($B$5=0,0,-CUMIPMT($B$5,$B$6,$B$1,277,288,0)))</f>
        <v/>
      </c>
      <c r="D37">
        <f>IF(24&gt;$B$3,"",IF($B$5=0,MAX($B$1-24*($B$1/$B$3),0),MAX($B$1+CUMPRINC($B$5,$B$6,$B$1,1,288,0),0)))</f>
        <v/>
      </c>
    </row>
    <row r="38">
      <c r="A38">
        <f>IF(25&gt;$B$3,"",25)</f>
        <v/>
      </c>
      <c r="B38">
        <f>IF(25&gt;$B$3,"",IF($B$5=0,$B$1/$B$3,-CUMPRINC($B$5,$B$6,$B$1,289,300,0)))</f>
        <v/>
      </c>
      <c r="C38">
        <f>IF(25&gt;$B$3,"",IF($B$5=0,0,-CUMIPMT($B$5,$B$6,$B$1,289,300,0)))</f>
        <v/>
      </c>
      <c r="D38">
        <f>IF(25&gt;$B$3,"",IF($B$5=0,MAX($B$1-25*($B$1/$B$3),0),MAX($B$1+CUMPRINC($B$5,$B$6,$B$1,1,300,0),0)))</f>
        <v/>
      </c>
    </row>
    <row r="39">
      <c r="A39">
        <f>IF(26&gt;$B$3,"",26)</f>
        <v/>
      </c>
      <c r="B39">
        <f>IF(26&gt;$B$3,"",IF($B$5=0,$B$1/$B$3,-CUMPRINC($B$5,$B$6,$B$1,301,312,0)))</f>
        <v/>
      </c>
      <c r="C39">
        <f>IF(26&gt;$B$3,"",IF($B$5=0,0,-CUMIPMT($B$5,$B$6,$B$1,301,312,0)))</f>
        <v/>
      </c>
      <c r="D39">
        <f>IF(26&gt;$B$3,"",IF($B$5=0,MAX($B$1-26*($B$1/$B$3),0),MAX($B$1+CUMPRINC($B$5,$B$6,$B$1,1,312,0),0)))</f>
        <v/>
      </c>
    </row>
    <row r="40">
      <c r="A40">
        <f>IF(27&gt;$B$3,"",27)</f>
        <v/>
      </c>
      <c r="B40">
        <f>IF(27&gt;$B$3,"",IF($B$5=0,$B$1/$B$3,-CUMPRINC($B$5,$B$6,$B$1,313,324,0)))</f>
        <v/>
      </c>
      <c r="C40">
        <f>IF(27&gt;$B$3,"",IF($B$5=0,0,-CUMIPMT($B$5,$B$6,$B$1,313,324,0)))</f>
        <v/>
      </c>
      <c r="D40">
        <f>IF(27&gt;$B$3,"",IF($B$5=0,MAX($B$1-27*($B$1/$B$3),0),MAX($B$1+CUMPRINC($B$5,$B$6,$B$1,1,324,0),0)))</f>
        <v/>
      </c>
    </row>
    <row r="41">
      <c r="A41">
        <f>IF(28&gt;$B$3,"",28)</f>
        <v/>
      </c>
      <c r="B41">
        <f>IF(28&gt;$B$3,"",IF($B$5=0,$B$1/$B$3,-CUMPRINC($B$5,$B$6,$B$1,325,336,0)))</f>
        <v/>
      </c>
      <c r="C41">
        <f>IF(28&gt;$B$3,"",IF($B$5=0,0,-CUMIPMT($B$5,$B$6,$B$1,325,336,0)))</f>
        <v/>
      </c>
      <c r="D41">
        <f>IF(28&gt;$B$3,"",IF($B$5=0,MAX($B$1-28*($B$1/$B$3),0),MAX($B$1+CUMPRINC($B$5,$B$6,$B$1,1,336,0),0)))</f>
        <v/>
      </c>
    </row>
    <row r="42">
      <c r="A42">
        <f>IF(29&gt;$B$3,"",29)</f>
        <v/>
      </c>
      <c r="B42">
        <f>IF(29&gt;$B$3,"",IF($B$5=0,$B$1/$B$3,-CUMPRINC($B$5,$B$6,$B$1,337,348,0)))</f>
        <v/>
      </c>
      <c r="C42">
        <f>IF(29&gt;$B$3,"",IF($B$5=0,0,-CUMIPMT($B$5,$B$6,$B$1,337,348,0)))</f>
        <v/>
      </c>
      <c r="D42">
        <f>IF(29&gt;$B$3,"",IF($B$5=0,MAX($B$1-29*($B$1/$B$3),0),MAX($B$1+CUMPRINC($B$5,$B$6,$B$1,1,348,0),0)))</f>
        <v/>
      </c>
    </row>
    <row r="43">
      <c r="A43">
        <f>IF(30&gt;$B$3,"",30)</f>
        <v/>
      </c>
      <c r="B43">
        <f>IF(30&gt;$B$3,"",IF($B$5=0,$B$1/$B$3,-CUMPRINC($B$5,$B$6,$B$1,349,360,0)))</f>
        <v/>
      </c>
      <c r="C43">
        <f>IF(30&gt;$B$3,"",IF($B$5=0,0,-CUMIPMT($B$5,$B$6,$B$1,349,360,0)))</f>
        <v/>
      </c>
      <c r="D43">
        <f>IF(30&gt;$B$3,"",IF($B$5=0,MAX($B$1-30*($B$1/$B$3),0),MAX($B$1+CUMPRINC($B$5,$B$6,$B$1,1,360,0),0)))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2026-09-09T10:34:17Z</dcterms:created>
  <dcterms:modified xsi:type="dcterms:W3CDTF">2026-09-09T10:34:17Z</dcterms:modified>
</cp:coreProperties>
</file>